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<sst xmlns="http://schemas.openxmlformats.org/spreadsheetml/2006/main" count="19" uniqueCount="19">
  <si>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Nom</t>
  </si>
  <si>
    <t>Date du test</t>
  </si>
  <si>
    <t>tours</t>
  </si>
  <si>
    <t>plots</t>
  </si>
  <si>
    <t>mètres</t>
  </si>
  <si>
    <r>
      <t>VMA : Vitesse Maximum Aérobie :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Vitesse atteinte en courant par un athlète lorsque sa consommation d'oxigène est maximale (VO2Max)</t>
    </r>
  </si>
  <si>
    <t>Connaître sa VMA est indispensable pour planifier son entraînement. Les entraînements se font à un certain pourcentage de VMA</t>
  </si>
  <si>
    <t>Statistiques : Potentiel que peuvent espérer atteindre des athlètes après un entraînement adéquate :</t>
  </si>
  <si>
    <t>10km entre 80% et 90% de la VMA</t>
  </si>
  <si>
    <t>Semi entre 75% et 85% de la VMA</t>
  </si>
  <si>
    <t>Marathon entre 70% et 80% de la VMA</t>
  </si>
  <si>
    <t>Allure VMA</t>
  </si>
  <si>
    <t>VMA</t>
  </si>
  <si>
    <t>km/h</t>
  </si>
  <si>
    <t>soit</t>
  </si>
  <si>
    <t>s</t>
  </si>
  <si>
    <t>sur 100m à 100%</t>
  </si>
  <si>
    <t>Pourcentage de VMA</t>
  </si>
  <si>
    <t>Temps de passage à allure constante sur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</si>
</sst>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.0"/>
    <numFmt numFmtId="166" formatCode="0&quot;m&quot;"/>
    <numFmt numFmtId="167" formatCode="00"/>
  </numFmts>
  <fonts count="1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sz val="18"/>
      <name val="Times New Roman"/>
      <family val="1"/>
    </font>
    <font>
      <sz val="14"/>
      <name val="Arial"/>
      <family val="0"/>
    </font>
    <font>
      <sz val="18"/>
      <name val="Arial"/>
      <family val="0"/>
    </font>
    <font>
      <b/>
      <sz val="18"/>
      <name val="Times New Roman"/>
      <family val="1"/>
    </font>
    <font>
      <b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medium"/>
      <right style="hair"/>
      <top style="thick"/>
      <bottom style="hair"/>
    </border>
    <border>
      <left style="hair"/>
      <right style="medium"/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hair"/>
      <top style="thick"/>
      <bottom style="thick"/>
    </border>
    <border>
      <left style="hair"/>
      <right style="medium"/>
      <top style="thick"/>
      <bottom style="thick"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thick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 style="thin"/>
      <bottom style="thick"/>
    </border>
    <border>
      <left style="thick"/>
      <right style="medium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hair"/>
      <top style="hair"/>
      <bottom style="thick"/>
    </border>
    <border>
      <left style="hair"/>
      <right style="medium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65" fontId="2" fillId="2" borderId="3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66" fontId="2" fillId="0" borderId="19" xfId="0" applyNumberFormat="1" applyFont="1" applyFill="1" applyBorder="1" applyAlignment="1" applyProtection="1">
      <alignment horizontal="center"/>
      <protection/>
    </xf>
    <xf numFmtId="166" fontId="9" fillId="0" borderId="20" xfId="0" applyNumberFormat="1" applyFont="1" applyFill="1" applyBorder="1" applyAlignment="1" applyProtection="1">
      <alignment horizontal="center"/>
      <protection/>
    </xf>
    <xf numFmtId="166" fontId="1" fillId="0" borderId="20" xfId="0" applyNumberFormat="1" applyFont="1" applyFill="1" applyBorder="1" applyAlignment="1" applyProtection="1">
      <alignment horizontal="center"/>
      <protection/>
    </xf>
    <xf numFmtId="166" fontId="9" fillId="0" borderId="20" xfId="0" applyNumberFormat="1" applyFont="1" applyFill="1" applyBorder="1" applyAlignment="1" applyProtection="1">
      <alignment horizontal="center"/>
      <protection/>
    </xf>
    <xf numFmtId="166" fontId="1" fillId="0" borderId="20" xfId="0" applyNumberFormat="1" applyFont="1" applyFill="1" applyBorder="1" applyAlignment="1" applyProtection="1">
      <alignment horizontal="center"/>
      <protection/>
    </xf>
    <xf numFmtId="166" fontId="1" fillId="0" borderId="20" xfId="0" applyNumberFormat="1" applyFont="1" applyFill="1" applyBorder="1" applyAlignment="1" applyProtection="1">
      <alignment/>
      <protection/>
    </xf>
    <xf numFmtId="166" fontId="1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" borderId="22" xfId="0" applyFont="1" applyFill="1" applyBorder="1" applyAlignment="1" applyProtection="1">
      <alignment/>
      <protection/>
    </xf>
    <xf numFmtId="165" fontId="11" fillId="3" borderId="23" xfId="0" applyNumberFormat="1" applyFont="1" applyFill="1" applyBorder="1" applyAlignment="1" applyProtection="1">
      <alignment horizontal="center"/>
      <protection/>
    </xf>
    <xf numFmtId="1" fontId="8" fillId="0" borderId="24" xfId="0" applyNumberFormat="1" applyFont="1" applyFill="1" applyBorder="1" applyAlignment="1" applyProtection="1">
      <alignment horizontal="center"/>
      <protection/>
    </xf>
    <xf numFmtId="1" fontId="8" fillId="3" borderId="25" xfId="0" applyNumberFormat="1" applyFont="1" applyFill="1" applyBorder="1" applyAlignment="1" applyProtection="1">
      <alignment horizontal="right"/>
      <protection/>
    </xf>
    <xf numFmtId="167" fontId="8" fillId="3" borderId="26" xfId="0" applyNumberFormat="1" applyFont="1" applyFill="1" applyBorder="1" applyAlignment="1" applyProtection="1">
      <alignment horizontal="left"/>
      <protection/>
    </xf>
    <xf numFmtId="1" fontId="8" fillId="3" borderId="24" xfId="0" applyNumberFormat="1" applyFont="1" applyFill="1" applyBorder="1" applyAlignment="1" applyProtection="1">
      <alignment horizontal="center"/>
      <protection/>
    </xf>
    <xf numFmtId="1" fontId="8" fillId="0" borderId="27" xfId="0" applyNumberFormat="1" applyFont="1" applyFill="1" applyBorder="1" applyAlignment="1" applyProtection="1">
      <alignment horizontal="center"/>
      <protection/>
    </xf>
    <xf numFmtId="167" fontId="8" fillId="3" borderId="28" xfId="0" applyNumberFormat="1" applyFont="1" applyFill="1" applyBorder="1" applyAlignment="1" applyProtection="1">
      <alignment horizontal="right"/>
      <protection/>
    </xf>
    <xf numFmtId="167" fontId="8" fillId="3" borderId="29" xfId="0" applyNumberFormat="1" applyFont="1" applyFill="1" applyBorder="1" applyAlignment="1" applyProtection="1">
      <alignment horizontal="left"/>
      <protection/>
    </xf>
    <xf numFmtId="1" fontId="8" fillId="0" borderId="30" xfId="0" applyNumberFormat="1" applyFont="1" applyFill="1" applyBorder="1" applyAlignment="1" applyProtection="1">
      <alignment horizontal="center"/>
      <protection/>
    </xf>
    <xf numFmtId="0" fontId="8" fillId="4" borderId="0" xfId="0" applyFont="1" applyFill="1" applyAlignment="1" applyProtection="1">
      <alignment/>
      <protection/>
    </xf>
    <xf numFmtId="0" fontId="8" fillId="4" borderId="22" xfId="0" applyFont="1" applyFill="1" applyBorder="1" applyAlignment="1" applyProtection="1">
      <alignment/>
      <protection/>
    </xf>
    <xf numFmtId="165" fontId="11" fillId="4" borderId="31" xfId="0" applyNumberFormat="1" applyFont="1" applyFill="1" applyBorder="1" applyAlignment="1" applyProtection="1">
      <alignment horizontal="center"/>
      <protection/>
    </xf>
    <xf numFmtId="1" fontId="8" fillId="4" borderId="32" xfId="0" applyNumberFormat="1" applyFont="1" applyFill="1" applyBorder="1" applyAlignment="1" applyProtection="1">
      <alignment horizontal="center"/>
      <protection/>
    </xf>
    <xf numFmtId="1" fontId="8" fillId="4" borderId="33" xfId="0" applyNumberFormat="1" applyFont="1" applyFill="1" applyBorder="1" applyAlignment="1" applyProtection="1">
      <alignment horizontal="right"/>
      <protection/>
    </xf>
    <xf numFmtId="167" fontId="8" fillId="4" borderId="34" xfId="0" applyNumberFormat="1" applyFont="1" applyFill="1" applyBorder="1" applyAlignment="1" applyProtection="1">
      <alignment horizontal="left"/>
      <protection/>
    </xf>
    <xf numFmtId="1" fontId="8" fillId="4" borderId="0" xfId="0" applyNumberFormat="1" applyFont="1" applyFill="1" applyBorder="1" applyAlignment="1" applyProtection="1">
      <alignment horizontal="center"/>
      <protection/>
    </xf>
    <xf numFmtId="167" fontId="8" fillId="4" borderId="35" xfId="0" applyNumberFormat="1" applyFont="1" applyFill="1" applyBorder="1" applyAlignment="1" applyProtection="1">
      <alignment horizontal="right"/>
      <protection/>
    </xf>
    <xf numFmtId="167" fontId="8" fillId="4" borderId="36" xfId="0" applyNumberFormat="1" applyFont="1" applyFill="1" applyBorder="1" applyAlignment="1" applyProtection="1">
      <alignment horizontal="left"/>
      <protection/>
    </xf>
    <xf numFmtId="0" fontId="10" fillId="4" borderId="0" xfId="0" applyFont="1" applyFill="1" applyAlignment="1" applyProtection="1">
      <alignment/>
      <protection/>
    </xf>
    <xf numFmtId="165" fontId="11" fillId="3" borderId="31" xfId="0" applyNumberFormat="1" applyFont="1" applyFill="1" applyBorder="1" applyAlignment="1" applyProtection="1">
      <alignment horizontal="center"/>
      <protection/>
    </xf>
    <xf numFmtId="1" fontId="8" fillId="0" borderId="32" xfId="0" applyNumberFormat="1" applyFont="1" applyFill="1" applyBorder="1" applyAlignment="1" applyProtection="1">
      <alignment horizontal="center"/>
      <protection/>
    </xf>
    <xf numFmtId="1" fontId="8" fillId="3" borderId="33" xfId="0" applyNumberFormat="1" applyFont="1" applyFill="1" applyBorder="1" applyAlignment="1" applyProtection="1">
      <alignment horizontal="right"/>
      <protection/>
    </xf>
    <xf numFmtId="167" fontId="8" fillId="3" borderId="34" xfId="0" applyNumberFormat="1" applyFont="1" applyFill="1" applyBorder="1" applyAlignment="1" applyProtection="1">
      <alignment horizontal="left"/>
      <protection/>
    </xf>
    <xf numFmtId="1" fontId="8" fillId="3" borderId="32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67" fontId="8" fillId="3" borderId="35" xfId="0" applyNumberFormat="1" applyFont="1" applyFill="1" applyBorder="1" applyAlignment="1" applyProtection="1">
      <alignment horizontal="right"/>
      <protection/>
    </xf>
    <xf numFmtId="167" fontId="8" fillId="3" borderId="36" xfId="0" applyNumberFormat="1" applyFont="1" applyFill="1" applyBorder="1" applyAlignment="1" applyProtection="1">
      <alignment horizontal="left"/>
      <protection/>
    </xf>
    <xf numFmtId="0" fontId="8" fillId="4" borderId="37" xfId="0" applyFont="1" applyFill="1" applyBorder="1" applyAlignment="1" applyProtection="1">
      <alignment/>
      <protection/>
    </xf>
    <xf numFmtId="165" fontId="11" fillId="4" borderId="38" xfId="0" applyNumberFormat="1" applyFont="1" applyFill="1" applyBorder="1" applyAlignment="1" applyProtection="1">
      <alignment horizontal="center"/>
      <protection/>
    </xf>
    <xf numFmtId="1" fontId="8" fillId="4" borderId="39" xfId="0" applyNumberFormat="1" applyFont="1" applyFill="1" applyBorder="1" applyAlignment="1" applyProtection="1">
      <alignment horizontal="right"/>
      <protection/>
    </xf>
    <xf numFmtId="167" fontId="8" fillId="4" borderId="40" xfId="0" applyNumberFormat="1" applyFont="1" applyFill="1" applyBorder="1" applyAlignment="1" applyProtection="1">
      <alignment horizontal="left"/>
      <protection/>
    </xf>
    <xf numFmtId="1" fontId="8" fillId="4" borderId="41" xfId="0" applyNumberFormat="1" applyFont="1" applyFill="1" applyBorder="1" applyAlignment="1" applyProtection="1">
      <alignment horizontal="right"/>
      <protection/>
    </xf>
    <xf numFmtId="167" fontId="8" fillId="4" borderId="42" xfId="0" applyNumberFormat="1" applyFont="1" applyFill="1" applyBorder="1" applyAlignment="1" applyProtection="1">
      <alignment horizontal="right"/>
      <protection/>
    </xf>
    <xf numFmtId="167" fontId="8" fillId="4" borderId="43" xfId="0" applyNumberFormat="1" applyFont="1" applyFill="1" applyBorder="1" applyAlignment="1" applyProtection="1">
      <alignment horizontal="left"/>
      <protection/>
    </xf>
    <xf numFmtId="167" fontId="8" fillId="4" borderId="44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9" fontId="11" fillId="3" borderId="45" xfId="0" applyNumberFormat="1" applyFont="1" applyFill="1" applyBorder="1" applyAlignment="1" applyProtection="1">
      <alignment/>
      <protection/>
    </xf>
    <xf numFmtId="0" fontId="11" fillId="3" borderId="46" xfId="0" applyFont="1" applyFill="1" applyBorder="1" applyAlignment="1" applyProtection="1">
      <alignment/>
      <protection/>
    </xf>
    <xf numFmtId="165" fontId="11" fillId="3" borderId="47" xfId="0" applyNumberFormat="1" applyFont="1" applyFill="1" applyBorder="1" applyAlignment="1" applyProtection="1">
      <alignment horizontal="center"/>
      <protection/>
    </xf>
    <xf numFmtId="1" fontId="11" fillId="3" borderId="48" xfId="0" applyNumberFormat="1" applyFont="1" applyFill="1" applyBorder="1" applyAlignment="1" applyProtection="1">
      <alignment horizontal="center"/>
      <protection/>
    </xf>
    <xf numFmtId="1" fontId="11" fillId="3" borderId="49" xfId="0" applyNumberFormat="1" applyFont="1" applyFill="1" applyBorder="1" applyAlignment="1" applyProtection="1">
      <alignment horizontal="right"/>
      <protection/>
    </xf>
    <xf numFmtId="167" fontId="11" fillId="3" borderId="50" xfId="0" applyNumberFormat="1" applyFont="1" applyFill="1" applyBorder="1" applyAlignment="1" applyProtection="1">
      <alignment horizontal="left"/>
      <protection/>
    </xf>
    <xf numFmtId="167" fontId="11" fillId="3" borderId="51" xfId="0" applyNumberFormat="1" applyFont="1" applyFill="1" applyBorder="1" applyAlignment="1" applyProtection="1">
      <alignment horizontal="right"/>
      <protection/>
    </xf>
    <xf numFmtId="167" fontId="11" fillId="3" borderId="52" xfId="0" applyNumberFormat="1" applyFont="1" applyFill="1" applyBorder="1" applyAlignment="1" applyProtection="1">
      <alignment horizontal="left"/>
      <protection/>
    </xf>
    <xf numFmtId="1" fontId="11" fillId="0" borderId="3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8" fillId="4" borderId="18" xfId="0" applyFont="1" applyFill="1" applyBorder="1" applyAlignment="1" applyProtection="1">
      <alignment/>
      <protection/>
    </xf>
    <xf numFmtId="165" fontId="11" fillId="4" borderId="53" xfId="0" applyNumberFormat="1" applyFont="1" applyFill="1" applyBorder="1" applyAlignment="1" applyProtection="1">
      <alignment horizontal="center"/>
      <protection/>
    </xf>
    <xf numFmtId="1" fontId="8" fillId="4" borderId="54" xfId="0" applyNumberFormat="1" applyFont="1" applyFill="1" applyBorder="1" applyAlignment="1" applyProtection="1">
      <alignment horizontal="center"/>
      <protection/>
    </xf>
    <xf numFmtId="1" fontId="8" fillId="4" borderId="55" xfId="0" applyNumberFormat="1" applyFont="1" applyFill="1" applyBorder="1" applyAlignment="1" applyProtection="1">
      <alignment horizontal="right"/>
      <protection/>
    </xf>
    <xf numFmtId="167" fontId="8" fillId="4" borderId="56" xfId="0" applyNumberFormat="1" applyFont="1" applyFill="1" applyBorder="1" applyAlignment="1" applyProtection="1">
      <alignment horizontal="left"/>
      <protection/>
    </xf>
    <xf numFmtId="167" fontId="8" fillId="4" borderId="57" xfId="0" applyNumberFormat="1" applyFont="1" applyFill="1" applyBorder="1" applyAlignment="1" applyProtection="1">
      <alignment horizontal="right"/>
      <protection/>
    </xf>
    <xf numFmtId="167" fontId="8" fillId="4" borderId="58" xfId="0" applyNumberFormat="1" applyFont="1" applyFill="1" applyBorder="1" applyAlignment="1" applyProtection="1">
      <alignment horizontal="left"/>
      <protection/>
    </xf>
    <xf numFmtId="1" fontId="8" fillId="0" borderId="54" xfId="0" applyNumberFormat="1" applyFont="1" applyFill="1" applyBorder="1" applyAlignment="1" applyProtection="1">
      <alignment horizontal="center"/>
      <protection/>
    </xf>
    <xf numFmtId="0" fontId="8" fillId="3" borderId="59" xfId="0" applyFont="1" applyFill="1" applyBorder="1" applyAlignment="1" applyProtection="1">
      <alignment/>
      <protection/>
    </xf>
    <xf numFmtId="165" fontId="11" fillId="3" borderId="60" xfId="0" applyNumberFormat="1" applyFont="1" applyFill="1" applyBorder="1" applyAlignment="1" applyProtection="1">
      <alignment horizontal="center"/>
      <protection/>
    </xf>
    <xf numFmtId="1" fontId="8" fillId="0" borderId="61" xfId="0" applyNumberFormat="1" applyFont="1" applyFill="1" applyBorder="1" applyAlignment="1" applyProtection="1">
      <alignment horizontal="center"/>
      <protection/>
    </xf>
    <xf numFmtId="1" fontId="8" fillId="3" borderId="62" xfId="0" applyNumberFormat="1" applyFont="1" applyFill="1" applyBorder="1" applyAlignment="1" applyProtection="1">
      <alignment horizontal="right"/>
      <protection/>
    </xf>
    <xf numFmtId="167" fontId="8" fillId="3" borderId="63" xfId="0" applyNumberFormat="1" applyFont="1" applyFill="1" applyBorder="1" applyAlignment="1" applyProtection="1">
      <alignment horizontal="left"/>
      <protection/>
    </xf>
    <xf numFmtId="1" fontId="8" fillId="3" borderId="64" xfId="0" applyNumberFormat="1" applyFont="1" applyFill="1" applyBorder="1" applyAlignment="1" applyProtection="1">
      <alignment horizontal="center"/>
      <protection/>
    </xf>
    <xf numFmtId="167" fontId="8" fillId="3" borderId="65" xfId="0" applyNumberFormat="1" applyFont="1" applyFill="1" applyBorder="1" applyAlignment="1" applyProtection="1">
      <alignment horizontal="right"/>
      <protection/>
    </xf>
    <xf numFmtId="167" fontId="8" fillId="3" borderId="66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9" fontId="8" fillId="5" borderId="67" xfId="0" applyNumberFormat="1" applyFont="1" applyFill="1" applyBorder="1" applyAlignment="1" applyProtection="1">
      <alignment/>
      <protection locked="0"/>
    </xf>
    <xf numFmtId="9" fontId="8" fillId="5" borderId="68" xfId="0" applyNumberFormat="1" applyFont="1" applyFill="1" applyBorder="1" applyAlignment="1" applyProtection="1">
      <alignment/>
      <protection locked="0"/>
    </xf>
    <xf numFmtId="9" fontId="8" fillId="5" borderId="17" xfId="0" applyNumberFormat="1" applyFont="1" applyFill="1" applyBorder="1" applyAlignment="1" applyProtection="1">
      <alignment/>
      <protection locked="0"/>
    </xf>
    <xf numFmtId="9" fontId="8" fillId="5" borderId="69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9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2.00390625" style="1" customWidth="1"/>
    <col min="2" max="2" width="9.8515625" style="1" customWidth="1"/>
    <col min="3" max="3" width="0.85546875" style="1" customWidth="1"/>
    <col min="4" max="4" width="8.8515625" style="46" customWidth="1"/>
    <col min="5" max="5" width="0.42578125" style="46" customWidth="1"/>
    <col min="6" max="6" width="4.28125" style="46" customWidth="1"/>
    <col min="7" max="7" width="5.00390625" style="46" customWidth="1"/>
    <col min="8" max="8" width="0.42578125" style="46" customWidth="1"/>
    <col min="9" max="9" width="4.28125" style="46" customWidth="1"/>
    <col min="10" max="10" width="5.00390625" style="46" customWidth="1"/>
    <col min="11" max="11" width="0.42578125" style="46" customWidth="1"/>
    <col min="12" max="12" width="4.28125" style="46" customWidth="1"/>
    <col min="13" max="13" width="5.00390625" style="46" customWidth="1"/>
    <col min="14" max="14" width="0.42578125" style="46" customWidth="1"/>
    <col min="15" max="15" width="4.28125" style="46" customWidth="1"/>
    <col min="16" max="16" width="5.00390625" style="1" customWidth="1"/>
    <col min="17" max="17" width="0.42578125" style="1" customWidth="1"/>
    <col min="18" max="18" width="4.28125" style="1" customWidth="1"/>
    <col min="19" max="19" width="5.00390625" style="1" customWidth="1"/>
    <col min="20" max="20" width="0.42578125" style="1" customWidth="1"/>
    <col min="21" max="21" width="4.28125" style="1" customWidth="1"/>
    <col min="22" max="22" width="5.00390625" style="1" customWidth="1"/>
    <col min="23" max="23" width="0.42578125" style="1" customWidth="1"/>
    <col min="24" max="24" width="4.57421875" style="46" customWidth="1"/>
    <col min="25" max="25" width="5.00390625" style="46" customWidth="1"/>
    <col min="26" max="26" width="0.42578125" style="1" customWidth="1"/>
    <col min="27" max="27" width="4.57421875" style="47" customWidth="1"/>
    <col min="28" max="28" width="5.00390625" style="22" customWidth="1"/>
    <col min="29" max="29" width="0.42578125" style="1" customWidth="1"/>
    <col min="30" max="30" width="4.57421875" style="1" customWidth="1"/>
    <col min="31" max="31" width="5.00390625" style="1" customWidth="1"/>
    <col min="32" max="32" width="0.42578125" style="1" customWidth="1"/>
    <col min="33" max="33" width="4.57421875" style="1" customWidth="1"/>
    <col min="34" max="34" width="5.00390625" style="1" customWidth="1"/>
    <col min="35" max="35" width="0.5625" style="1" customWidth="1"/>
    <col min="36" max="36" width="3.00390625" style="1" customWidth="1"/>
    <col min="37" max="37" width="4.57421875" style="1" customWidth="1"/>
    <col min="38" max="38" width="5.00390625" style="1" customWidth="1"/>
    <col min="39" max="39" width="0.5625" style="1" customWidth="1"/>
    <col min="40" max="40" width="3.00390625" style="1" customWidth="1"/>
    <col min="41" max="41" width="4.57421875" style="1" customWidth="1"/>
    <col min="42" max="42" width="5.00390625" style="1" customWidth="1"/>
    <col min="43" max="43" width="0.5625" style="1" customWidth="1"/>
    <col min="44" max="16384" width="11.421875" style="21" customWidth="1"/>
  </cols>
  <sheetData>
    <row r="1" spans="2:43" ht="19.5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  <c r="L1" s="5"/>
      <c r="M1" s="6" t="s">
        <v>1</v>
      </c>
      <c r="N1" s="7"/>
      <c r="O1" s="7"/>
      <c r="P1" s="7"/>
      <c r="Q1" s="7"/>
      <c r="R1" s="7"/>
      <c r="S1" s="7"/>
      <c r="T1" s="7"/>
      <c r="U1" s="7"/>
      <c r="V1" s="7"/>
      <c r="W1" s="7"/>
      <c r="X1" s="8"/>
      <c r="Y1" s="5"/>
      <c r="Z1" s="5"/>
      <c r="AA1" s="9">
        <v>6</v>
      </c>
      <c r="AB1" s="10" t="s">
        <v>2</v>
      </c>
      <c r="AC1" s="11"/>
      <c r="AD1" s="12"/>
      <c r="AE1" s="9">
        <v>6</v>
      </c>
      <c r="AF1" s="13"/>
      <c r="AG1" s="10" t="s">
        <v>3</v>
      </c>
      <c r="AH1" s="14"/>
      <c r="AI1" s="15"/>
      <c r="AJ1" s="16">
        <f>(AA1*400)+(AE1*50)</f>
        <v>2700</v>
      </c>
      <c r="AK1" s="17"/>
      <c r="AL1" s="17"/>
      <c r="AM1" s="18"/>
      <c r="AN1" s="19" t="s">
        <v>4</v>
      </c>
      <c r="AO1" s="19"/>
      <c r="AP1" s="20"/>
      <c r="AQ1" s="21"/>
    </row>
    <row r="2" spans="2:43" ht="12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D2" s="23"/>
      <c r="AE2" s="15"/>
      <c r="AF2" s="15"/>
      <c r="AG2" s="15"/>
      <c r="AH2" s="15"/>
      <c r="AI2" s="15"/>
      <c r="AJ2" s="15"/>
      <c r="AK2" s="24"/>
      <c r="AL2" s="24"/>
      <c r="AM2" s="25"/>
      <c r="AN2" s="26"/>
      <c r="AO2" s="26"/>
      <c r="AQ2" s="21"/>
    </row>
    <row r="3" spans="1:43" ht="9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9"/>
      <c r="AC3" s="30"/>
      <c r="AD3" s="31"/>
      <c r="AE3" s="32"/>
      <c r="AF3" s="32"/>
      <c r="AG3" s="32"/>
      <c r="AH3" s="32"/>
      <c r="AI3" s="32"/>
      <c r="AJ3" s="32"/>
      <c r="AK3" s="33"/>
      <c r="AL3" s="33"/>
      <c r="AM3" s="34"/>
      <c r="AN3" s="35"/>
      <c r="AO3" s="35"/>
      <c r="AP3" s="36"/>
      <c r="AQ3" s="21"/>
    </row>
    <row r="4" spans="1:43" ht="15" customHeight="1">
      <c r="A4" s="37"/>
      <c r="B4" s="38" t="s">
        <v>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0"/>
      <c r="AQ4" s="21"/>
    </row>
    <row r="5" spans="1:45" ht="15" customHeight="1">
      <c r="A5" s="37"/>
      <c r="B5" s="41" t="s">
        <v>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40"/>
      <c r="AR5" s="1"/>
      <c r="AS5" s="1"/>
    </row>
    <row r="6" spans="1:45" ht="15" customHeight="1">
      <c r="A6" s="37"/>
      <c r="B6" s="41" t="s">
        <v>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1"/>
      <c r="Y6" s="41"/>
      <c r="Z6" s="41"/>
      <c r="AA6" s="41" t="s">
        <v>8</v>
      </c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39"/>
      <c r="AM6" s="39"/>
      <c r="AN6" s="39"/>
      <c r="AO6" s="39"/>
      <c r="AP6" s="40"/>
      <c r="AR6" s="1"/>
      <c r="AS6" s="1"/>
    </row>
    <row r="7" spans="1:45" ht="15" customHeight="1">
      <c r="A7" s="37"/>
      <c r="B7" s="41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1"/>
      <c r="Y7" s="41"/>
      <c r="Z7" s="41"/>
      <c r="AA7" s="41" t="s">
        <v>9</v>
      </c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39"/>
      <c r="AP7" s="40"/>
      <c r="AR7" s="1"/>
      <c r="AS7" s="1"/>
    </row>
    <row r="8" spans="1:43" ht="15" customHeight="1">
      <c r="A8" s="3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 t="s">
        <v>10</v>
      </c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39"/>
      <c r="AP8" s="40"/>
      <c r="AQ8" s="21"/>
    </row>
    <row r="9" spans="1:43" ht="6.75" customHeight="1" thickBo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3"/>
      <c r="AM9" s="43"/>
      <c r="AN9" s="43"/>
      <c r="AO9" s="43"/>
      <c r="AP9" s="45"/>
      <c r="AQ9" s="21"/>
    </row>
    <row r="10" spans="1:43" ht="11.25" customHeight="1">
      <c r="A10" s="21"/>
      <c r="B10" s="21"/>
      <c r="C10" s="21"/>
      <c r="D10" s="21"/>
      <c r="E10" s="21"/>
      <c r="F10" s="21"/>
      <c r="G10" s="21"/>
      <c r="H10" s="1"/>
      <c r="I10" s="21"/>
      <c r="J10" s="21"/>
      <c r="K10" s="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ht="19.5" thickBot="1">
      <c r="B11" s="1" t="s">
        <v>11</v>
      </c>
    </row>
    <row r="12" spans="2:18" ht="19.5" thickBot="1">
      <c r="B12" s="48" t="s">
        <v>12</v>
      </c>
      <c r="C12" s="49"/>
      <c r="D12" s="50">
        <v>15</v>
      </c>
      <c r="E12" s="51"/>
      <c r="F12" s="52" t="s">
        <v>13</v>
      </c>
      <c r="G12" s="52"/>
      <c r="I12" s="53" t="s">
        <v>14</v>
      </c>
      <c r="J12" s="53"/>
      <c r="L12" s="54">
        <f>360/D12</f>
        <v>24</v>
      </c>
      <c r="M12" s="55"/>
      <c r="N12" s="56"/>
      <c r="O12" s="57" t="s">
        <v>15</v>
      </c>
      <c r="R12" s="1" t="s">
        <v>16</v>
      </c>
    </row>
    <row r="13" spans="2:15" ht="5.25" customHeight="1" thickBot="1">
      <c r="B13" s="58"/>
      <c r="C13" s="59"/>
      <c r="D13" s="60"/>
      <c r="E13" s="61"/>
      <c r="L13" s="62"/>
      <c r="M13" s="62"/>
      <c r="N13" s="60"/>
      <c r="O13" s="60"/>
    </row>
    <row r="14" spans="2:42" ht="16.5" customHeight="1" thickTop="1">
      <c r="B14" s="63" t="s">
        <v>17</v>
      </c>
      <c r="C14" s="64"/>
      <c r="D14" s="65" t="s">
        <v>18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</row>
    <row r="15" spans="1:43" s="81" customFormat="1" ht="23.25" customHeight="1" thickBot="1">
      <c r="A15" s="68"/>
      <c r="B15" s="69"/>
      <c r="C15" s="70"/>
      <c r="D15" s="71">
        <v>100</v>
      </c>
      <c r="E15" s="72"/>
      <c r="F15" s="73">
        <v>200</v>
      </c>
      <c r="G15" s="74"/>
      <c r="H15" s="72"/>
      <c r="I15" s="73">
        <v>300</v>
      </c>
      <c r="J15" s="74"/>
      <c r="K15" s="72"/>
      <c r="L15" s="73">
        <v>400</v>
      </c>
      <c r="M15" s="74"/>
      <c r="N15" s="72"/>
      <c r="O15" s="73">
        <v>500</v>
      </c>
      <c r="P15" s="74"/>
      <c r="Q15" s="72"/>
      <c r="R15" s="73">
        <v>800</v>
      </c>
      <c r="S15" s="73"/>
      <c r="T15" s="75"/>
      <c r="U15" s="73">
        <v>1000</v>
      </c>
      <c r="V15" s="73"/>
      <c r="W15" s="75"/>
      <c r="X15" s="73">
        <v>2000</v>
      </c>
      <c r="Y15" s="73"/>
      <c r="Z15" s="75"/>
      <c r="AA15" s="73">
        <v>3000</v>
      </c>
      <c r="AB15" s="73"/>
      <c r="AC15" s="75"/>
      <c r="AD15" s="73">
        <v>5000</v>
      </c>
      <c r="AE15" s="73"/>
      <c r="AF15" s="75"/>
      <c r="AG15" s="73">
        <v>10000</v>
      </c>
      <c r="AH15" s="73"/>
      <c r="AI15" s="76"/>
      <c r="AJ15" s="77">
        <v>21100</v>
      </c>
      <c r="AK15" s="78"/>
      <c r="AL15" s="78"/>
      <c r="AM15" s="76"/>
      <c r="AN15" s="77">
        <v>42195</v>
      </c>
      <c r="AO15" s="78"/>
      <c r="AP15" s="79"/>
      <c r="AQ15" s="80"/>
    </row>
    <row r="16" spans="1:43" s="81" customFormat="1" ht="24" thickTop="1">
      <c r="A16" s="68"/>
      <c r="B16" s="146">
        <v>1.3</v>
      </c>
      <c r="C16" s="82"/>
      <c r="D16" s="83">
        <f aca="true" t="shared" si="0" ref="D16:D28">MOD(E16,60)</f>
        <v>18.46153846153846</v>
      </c>
      <c r="E16" s="84">
        <f aca="true" t="shared" si="1" ref="E16:E21">$L$12/B16</f>
        <v>18.46153846153846</v>
      </c>
      <c r="F16" s="85">
        <f aca="true" t="shared" si="2" ref="F16:F28">INT(H16/60)</f>
        <v>0</v>
      </c>
      <c r="G16" s="86">
        <f aca="true" t="shared" si="3" ref="G16:G28">MOD(H16,60)</f>
        <v>36.92307692307692</v>
      </c>
      <c r="H16" s="87">
        <f aca="true" t="shared" si="4" ref="H16:H28">$E16*F$15/$D$15</f>
        <v>36.92307692307692</v>
      </c>
      <c r="I16" s="85"/>
      <c r="J16" s="86"/>
      <c r="K16" s="87"/>
      <c r="L16" s="85"/>
      <c r="M16" s="86"/>
      <c r="N16" s="87"/>
      <c r="O16" s="85"/>
      <c r="P16" s="86"/>
      <c r="Q16" s="87"/>
      <c r="R16" s="85"/>
      <c r="S16" s="86"/>
      <c r="T16" s="87"/>
      <c r="U16" s="85"/>
      <c r="V16" s="86"/>
      <c r="W16" s="87">
        <f aca="true" t="shared" si="5" ref="W16:W28">$E16*U$15/$D$15</f>
        <v>184.6153846153846</v>
      </c>
      <c r="X16" s="85"/>
      <c r="Y16" s="86"/>
      <c r="Z16" s="87"/>
      <c r="AA16" s="85"/>
      <c r="AB16" s="86"/>
      <c r="AC16" s="87"/>
      <c r="AD16" s="85"/>
      <c r="AE16" s="86"/>
      <c r="AF16" s="87"/>
      <c r="AG16" s="85"/>
      <c r="AH16" s="86"/>
      <c r="AI16" s="88"/>
      <c r="AJ16" s="85"/>
      <c r="AK16" s="89"/>
      <c r="AL16" s="86"/>
      <c r="AM16" s="88"/>
      <c r="AN16" s="85"/>
      <c r="AO16" s="89"/>
      <c r="AP16" s="90"/>
      <c r="AQ16" s="91">
        <f aca="true" t="shared" si="6" ref="AQ16:AQ28">$E16*AN$15/$D$15</f>
        <v>7789.846153846152</v>
      </c>
    </row>
    <row r="17" spans="1:43" s="101" customFormat="1" ht="23.25">
      <c r="A17" s="92"/>
      <c r="B17" s="146">
        <v>1.25</v>
      </c>
      <c r="C17" s="93"/>
      <c r="D17" s="94">
        <f t="shared" si="0"/>
        <v>19.2</v>
      </c>
      <c r="E17" s="95">
        <f t="shared" si="1"/>
        <v>19.2</v>
      </c>
      <c r="F17" s="96">
        <f t="shared" si="2"/>
        <v>0</v>
      </c>
      <c r="G17" s="97">
        <f t="shared" si="3"/>
        <v>38.4</v>
      </c>
      <c r="H17" s="95">
        <f t="shared" si="4"/>
        <v>38.4</v>
      </c>
      <c r="I17" s="96">
        <f>INT(K17/60)</f>
        <v>0</v>
      </c>
      <c r="J17" s="97">
        <f>MOD(K17,60)</f>
        <v>57.6</v>
      </c>
      <c r="K17" s="95">
        <f aca="true" t="shared" si="7" ref="K17:K28">$E17*I$15/$D$15</f>
        <v>57.6</v>
      </c>
      <c r="L17" s="96"/>
      <c r="M17" s="97"/>
      <c r="N17" s="95"/>
      <c r="O17" s="96"/>
      <c r="P17" s="97"/>
      <c r="Q17" s="95"/>
      <c r="R17" s="96"/>
      <c r="S17" s="97"/>
      <c r="T17" s="95"/>
      <c r="U17" s="96"/>
      <c r="V17" s="97"/>
      <c r="W17" s="95">
        <f t="shared" si="5"/>
        <v>192</v>
      </c>
      <c r="X17" s="96"/>
      <c r="Y17" s="97"/>
      <c r="Z17" s="95"/>
      <c r="AA17" s="96"/>
      <c r="AB17" s="97"/>
      <c r="AC17" s="95"/>
      <c r="AD17" s="96"/>
      <c r="AE17" s="97"/>
      <c r="AF17" s="95"/>
      <c r="AG17" s="96"/>
      <c r="AH17" s="97"/>
      <c r="AI17" s="98"/>
      <c r="AJ17" s="96"/>
      <c r="AK17" s="99"/>
      <c r="AL17" s="97"/>
      <c r="AM17" s="98"/>
      <c r="AN17" s="96"/>
      <c r="AO17" s="99"/>
      <c r="AP17" s="100"/>
      <c r="AQ17" s="91">
        <f t="shared" si="6"/>
        <v>8101.44</v>
      </c>
    </row>
    <row r="18" spans="1:43" s="81" customFormat="1" ht="23.25">
      <c r="A18" s="68"/>
      <c r="B18" s="146">
        <v>1.2</v>
      </c>
      <c r="C18" s="82"/>
      <c r="D18" s="102">
        <f t="shared" si="0"/>
        <v>20</v>
      </c>
      <c r="E18" s="103">
        <f t="shared" si="1"/>
        <v>20</v>
      </c>
      <c r="F18" s="104">
        <f t="shared" si="2"/>
        <v>0</v>
      </c>
      <c r="G18" s="105">
        <f t="shared" si="3"/>
        <v>40</v>
      </c>
      <c r="H18" s="106">
        <f t="shared" si="4"/>
        <v>40</v>
      </c>
      <c r="I18" s="104">
        <f>INT(K18/60)</f>
        <v>1</v>
      </c>
      <c r="J18" s="105">
        <f>MOD(K18,60)</f>
        <v>0</v>
      </c>
      <c r="K18" s="106">
        <f t="shared" si="7"/>
        <v>60</v>
      </c>
      <c r="L18" s="104">
        <f>INT(N18/60)</f>
        <v>1</v>
      </c>
      <c r="M18" s="105">
        <f>MOD(N18,60)</f>
        <v>20</v>
      </c>
      <c r="N18" s="106">
        <f aca="true" t="shared" si="8" ref="N18:N28">$E18*L$15/$D$15</f>
        <v>80</v>
      </c>
      <c r="O18" s="104"/>
      <c r="P18" s="105"/>
      <c r="Q18" s="106"/>
      <c r="R18" s="104"/>
      <c r="S18" s="105"/>
      <c r="T18" s="106"/>
      <c r="U18" s="104"/>
      <c r="V18" s="105"/>
      <c r="W18" s="106">
        <f t="shared" si="5"/>
        <v>200</v>
      </c>
      <c r="X18" s="104"/>
      <c r="Y18" s="105"/>
      <c r="Z18" s="106"/>
      <c r="AA18" s="104"/>
      <c r="AB18" s="105"/>
      <c r="AC18" s="106"/>
      <c r="AD18" s="104"/>
      <c r="AE18" s="105"/>
      <c r="AF18" s="106"/>
      <c r="AG18" s="104"/>
      <c r="AH18" s="105"/>
      <c r="AI18" s="107"/>
      <c r="AJ18" s="104"/>
      <c r="AK18" s="108"/>
      <c r="AL18" s="105"/>
      <c r="AM18" s="107"/>
      <c r="AN18" s="104"/>
      <c r="AO18" s="108"/>
      <c r="AP18" s="109"/>
      <c r="AQ18" s="91">
        <f t="shared" si="6"/>
        <v>8439</v>
      </c>
    </row>
    <row r="19" spans="1:43" s="101" customFormat="1" ht="23.25">
      <c r="A19" s="92"/>
      <c r="B19" s="146">
        <v>1.15</v>
      </c>
      <c r="C19" s="93"/>
      <c r="D19" s="94">
        <f t="shared" si="0"/>
        <v>20.869565217391305</v>
      </c>
      <c r="E19" s="95">
        <f t="shared" si="1"/>
        <v>20.869565217391305</v>
      </c>
      <c r="F19" s="96">
        <f t="shared" si="2"/>
        <v>0</v>
      </c>
      <c r="G19" s="97">
        <f t="shared" si="3"/>
        <v>41.73913043478261</v>
      </c>
      <c r="H19" s="95">
        <f t="shared" si="4"/>
        <v>41.73913043478261</v>
      </c>
      <c r="I19" s="96">
        <f>INT(K19/60)</f>
        <v>1</v>
      </c>
      <c r="J19" s="97">
        <f>MOD(K19,60)</f>
        <v>2.608695652173907</v>
      </c>
      <c r="K19" s="95">
        <f t="shared" si="7"/>
        <v>62.60869565217391</v>
      </c>
      <c r="L19" s="96">
        <f>INT(N19/60)</f>
        <v>1</v>
      </c>
      <c r="M19" s="97">
        <f>MOD(N19,60)</f>
        <v>23.47826086956522</v>
      </c>
      <c r="N19" s="95">
        <f t="shared" si="8"/>
        <v>83.47826086956522</v>
      </c>
      <c r="O19" s="96">
        <f>INT(Q19/60)</f>
        <v>1</v>
      </c>
      <c r="P19" s="97">
        <f>MOD(Q19,60)</f>
        <v>44.347826086956516</v>
      </c>
      <c r="Q19" s="95">
        <f aca="true" t="shared" si="9" ref="Q19:Q28">$E19*O$15/$D$15</f>
        <v>104.34782608695652</v>
      </c>
      <c r="R19" s="96"/>
      <c r="S19" s="97"/>
      <c r="T19" s="95"/>
      <c r="U19" s="96"/>
      <c r="V19" s="97"/>
      <c r="W19" s="95">
        <f t="shared" si="5"/>
        <v>208.69565217391303</v>
      </c>
      <c r="X19" s="96"/>
      <c r="Y19" s="97"/>
      <c r="Z19" s="95"/>
      <c r="AA19" s="96"/>
      <c r="AB19" s="97"/>
      <c r="AC19" s="95"/>
      <c r="AD19" s="96"/>
      <c r="AE19" s="97"/>
      <c r="AF19" s="95"/>
      <c r="AG19" s="96"/>
      <c r="AH19" s="97"/>
      <c r="AI19" s="98"/>
      <c r="AJ19" s="96"/>
      <c r="AK19" s="99"/>
      <c r="AL19" s="97"/>
      <c r="AM19" s="98"/>
      <c r="AN19" s="96"/>
      <c r="AO19" s="99"/>
      <c r="AP19" s="100"/>
      <c r="AQ19" s="91">
        <f t="shared" si="6"/>
        <v>8805.91304347826</v>
      </c>
    </row>
    <row r="20" spans="1:43" s="81" customFormat="1" ht="23.25">
      <c r="A20" s="68"/>
      <c r="B20" s="146">
        <v>1.1</v>
      </c>
      <c r="C20" s="82"/>
      <c r="D20" s="102">
        <f t="shared" si="0"/>
        <v>21.818181818181817</v>
      </c>
      <c r="E20" s="103">
        <f t="shared" si="1"/>
        <v>21.818181818181817</v>
      </c>
      <c r="F20" s="104">
        <f t="shared" si="2"/>
        <v>0</v>
      </c>
      <c r="G20" s="105">
        <f t="shared" si="3"/>
        <v>43.63636363636363</v>
      </c>
      <c r="H20" s="106">
        <f t="shared" si="4"/>
        <v>43.63636363636363</v>
      </c>
      <c r="I20" s="104">
        <f>INT(K20/60)</f>
        <v>1</v>
      </c>
      <c r="J20" s="105">
        <f>MOD(K20,60)</f>
        <v>5.454545454545453</v>
      </c>
      <c r="K20" s="106">
        <f t="shared" si="7"/>
        <v>65.45454545454545</v>
      </c>
      <c r="L20" s="104">
        <f>INT(N20/60)</f>
        <v>1</v>
      </c>
      <c r="M20" s="105">
        <f>MOD(N20,60)</f>
        <v>27.272727272727266</v>
      </c>
      <c r="N20" s="106">
        <f t="shared" si="8"/>
        <v>87.27272727272727</v>
      </c>
      <c r="O20" s="104">
        <f>INT(Q20/60)</f>
        <v>1</v>
      </c>
      <c r="P20" s="105">
        <f>MOD(Q20,60)</f>
        <v>49.09090909090908</v>
      </c>
      <c r="Q20" s="106">
        <f t="shared" si="9"/>
        <v>109.09090909090908</v>
      </c>
      <c r="R20" s="104">
        <f>INT(T20/60)</f>
        <v>2</v>
      </c>
      <c r="S20" s="105">
        <f>MOD(T20,60)</f>
        <v>54.54545454545453</v>
      </c>
      <c r="T20" s="106">
        <f aca="true" t="shared" si="10" ref="T20:T28">$E20*R$15/$D$15</f>
        <v>174.54545454545453</v>
      </c>
      <c r="U20" s="104"/>
      <c r="V20" s="105"/>
      <c r="W20" s="106">
        <f t="shared" si="5"/>
        <v>218.18181818181816</v>
      </c>
      <c r="X20" s="104"/>
      <c r="Y20" s="105"/>
      <c r="Z20" s="106"/>
      <c r="AA20" s="104"/>
      <c r="AB20" s="105"/>
      <c r="AC20" s="106"/>
      <c r="AD20" s="104"/>
      <c r="AE20" s="105"/>
      <c r="AF20" s="106"/>
      <c r="AG20" s="104"/>
      <c r="AH20" s="105"/>
      <c r="AI20" s="107"/>
      <c r="AJ20" s="104"/>
      <c r="AK20" s="108"/>
      <c r="AL20" s="105"/>
      <c r="AM20" s="107"/>
      <c r="AN20" s="104"/>
      <c r="AO20" s="108"/>
      <c r="AP20" s="109"/>
      <c r="AQ20" s="91">
        <f t="shared" si="6"/>
        <v>9206.181818181818</v>
      </c>
    </row>
    <row r="21" spans="1:43" s="101" customFormat="1" ht="24" thickBot="1">
      <c r="A21" s="92"/>
      <c r="B21" s="147">
        <v>1.05</v>
      </c>
      <c r="C21" s="110"/>
      <c r="D21" s="111">
        <f t="shared" si="0"/>
        <v>22.857142857142858</v>
      </c>
      <c r="E21" s="98">
        <f t="shared" si="1"/>
        <v>22.857142857142858</v>
      </c>
      <c r="F21" s="112">
        <f t="shared" si="2"/>
        <v>0</v>
      </c>
      <c r="G21" s="113">
        <f t="shared" si="3"/>
        <v>45.714285714285715</v>
      </c>
      <c r="H21" s="98">
        <f t="shared" si="4"/>
        <v>45.714285714285715</v>
      </c>
      <c r="I21" s="112">
        <f>INT(K21/60)</f>
        <v>1</v>
      </c>
      <c r="J21" s="113">
        <f>MOD(K21,60)</f>
        <v>8.57142857142857</v>
      </c>
      <c r="K21" s="98">
        <f t="shared" si="7"/>
        <v>68.57142857142857</v>
      </c>
      <c r="L21" s="112">
        <f>INT(N21/60)</f>
        <v>1</v>
      </c>
      <c r="M21" s="113">
        <f>MOD(N21,60)</f>
        <v>31.42857142857143</v>
      </c>
      <c r="N21" s="98">
        <f t="shared" si="8"/>
        <v>91.42857142857143</v>
      </c>
      <c r="O21" s="112">
        <f>INT(Q21/60)</f>
        <v>1</v>
      </c>
      <c r="P21" s="113">
        <f>MOD(Q21,60)</f>
        <v>54.28571428571429</v>
      </c>
      <c r="Q21" s="98">
        <f t="shared" si="9"/>
        <v>114.28571428571429</v>
      </c>
      <c r="R21" s="112">
        <f>INT(T21/60)</f>
        <v>3</v>
      </c>
      <c r="S21" s="113">
        <f>MOD(T21,60)</f>
        <v>2.857142857142861</v>
      </c>
      <c r="T21" s="98">
        <f t="shared" si="10"/>
        <v>182.85714285714286</v>
      </c>
      <c r="U21" s="112">
        <f>INT(W21/60)</f>
        <v>3</v>
      </c>
      <c r="V21" s="113">
        <f>MOD(W21,60)</f>
        <v>48.571428571428584</v>
      </c>
      <c r="W21" s="98">
        <f t="shared" si="5"/>
        <v>228.57142857142858</v>
      </c>
      <c r="X21" s="112"/>
      <c r="Y21" s="113"/>
      <c r="Z21" s="98"/>
      <c r="AA21" s="112"/>
      <c r="AB21" s="113"/>
      <c r="AC21" s="98"/>
      <c r="AD21" s="112"/>
      <c r="AE21" s="113"/>
      <c r="AF21" s="98"/>
      <c r="AG21" s="112"/>
      <c r="AH21" s="113"/>
      <c r="AI21" s="98"/>
      <c r="AJ21" s="114"/>
      <c r="AK21" s="115"/>
      <c r="AL21" s="116"/>
      <c r="AM21" s="98"/>
      <c r="AN21" s="114"/>
      <c r="AO21" s="115"/>
      <c r="AP21" s="117"/>
      <c r="AQ21" s="91">
        <f t="shared" si="6"/>
        <v>9644.571428571428</v>
      </c>
    </row>
    <row r="22" spans="1:43" s="128" customFormat="1" ht="24.75" thickBot="1" thickTop="1">
      <c r="A22" s="118"/>
      <c r="B22" s="119">
        <v>1</v>
      </c>
      <c r="C22" s="120"/>
      <c r="D22" s="121">
        <f t="shared" si="0"/>
        <v>24</v>
      </c>
      <c r="E22" s="122">
        <f>L12</f>
        <v>24</v>
      </c>
      <c r="F22" s="123">
        <f t="shared" si="2"/>
        <v>0</v>
      </c>
      <c r="G22" s="124">
        <f t="shared" si="3"/>
        <v>48</v>
      </c>
      <c r="H22" s="122">
        <f t="shared" si="4"/>
        <v>48</v>
      </c>
      <c r="I22" s="123">
        <f aca="true" t="shared" si="11" ref="I22:I28">INT(K22/60)</f>
        <v>1</v>
      </c>
      <c r="J22" s="124">
        <f aca="true" t="shared" si="12" ref="J22:J28">MOD(K22,60)</f>
        <v>12</v>
      </c>
      <c r="K22" s="122">
        <f t="shared" si="7"/>
        <v>72</v>
      </c>
      <c r="L22" s="123">
        <f aca="true" t="shared" si="13" ref="L22:L28">INT(N22/60)</f>
        <v>1</v>
      </c>
      <c r="M22" s="124">
        <f aca="true" t="shared" si="14" ref="M22:M28">MOD(N22,60)</f>
        <v>36</v>
      </c>
      <c r="N22" s="122">
        <f t="shared" si="8"/>
        <v>96</v>
      </c>
      <c r="O22" s="123">
        <f aca="true" t="shared" si="15" ref="O22:O28">INT(Q22/60)</f>
        <v>2</v>
      </c>
      <c r="P22" s="124">
        <f aca="true" t="shared" si="16" ref="P22:P28">MOD(Q22,60)</f>
        <v>0</v>
      </c>
      <c r="Q22" s="122">
        <f t="shared" si="9"/>
        <v>120</v>
      </c>
      <c r="R22" s="123">
        <f aca="true" t="shared" si="17" ref="R22:R28">INT(T22/60)</f>
        <v>3</v>
      </c>
      <c r="S22" s="124">
        <f aca="true" t="shared" si="18" ref="S22:S28">MOD(T22,60)</f>
        <v>12</v>
      </c>
      <c r="T22" s="122">
        <f t="shared" si="10"/>
        <v>192</v>
      </c>
      <c r="U22" s="123">
        <f aca="true" t="shared" si="19" ref="U22:U28">INT(W22/60)</f>
        <v>4</v>
      </c>
      <c r="V22" s="124">
        <f aca="true" t="shared" si="20" ref="V22:V28">MOD(W22,60)</f>
        <v>0</v>
      </c>
      <c r="W22" s="122">
        <f t="shared" si="5"/>
        <v>240</v>
      </c>
      <c r="X22" s="123">
        <f aca="true" t="shared" si="21" ref="X22:X28">INT(Z22/60)</f>
        <v>8</v>
      </c>
      <c r="Y22" s="124">
        <f aca="true" t="shared" si="22" ref="Y22:Y28">MOD(Z22,60)</f>
        <v>0</v>
      </c>
      <c r="Z22" s="122">
        <f aca="true" t="shared" si="23" ref="Z22:Z28">$E22*X$15/$D$15</f>
        <v>480</v>
      </c>
      <c r="AA22" s="123"/>
      <c r="AB22" s="124"/>
      <c r="AC22" s="122">
        <f aca="true" t="shared" si="24" ref="AC22:AC28">$E22*AA$15/$D$15</f>
        <v>720</v>
      </c>
      <c r="AD22" s="123"/>
      <c r="AE22" s="124"/>
      <c r="AF22" s="122"/>
      <c r="AG22" s="123"/>
      <c r="AH22" s="124"/>
      <c r="AI22" s="122"/>
      <c r="AJ22" s="123"/>
      <c r="AK22" s="125"/>
      <c r="AL22" s="124"/>
      <c r="AM22" s="122"/>
      <c r="AN22" s="123"/>
      <c r="AO22" s="125"/>
      <c r="AP22" s="126"/>
      <c r="AQ22" s="127">
        <f t="shared" si="6"/>
        <v>10126.8</v>
      </c>
    </row>
    <row r="23" spans="1:43" s="101" customFormat="1" ht="24" thickTop="1">
      <c r="A23" s="92"/>
      <c r="B23" s="148">
        <v>0.95</v>
      </c>
      <c r="C23" s="129"/>
      <c r="D23" s="130">
        <f t="shared" si="0"/>
        <v>25.263157894736842</v>
      </c>
      <c r="E23" s="131">
        <f aca="true" t="shared" si="25" ref="E23:E28">$L$12/B23</f>
        <v>25.263157894736842</v>
      </c>
      <c r="F23" s="132">
        <f t="shared" si="2"/>
        <v>0</v>
      </c>
      <c r="G23" s="133">
        <f t="shared" si="3"/>
        <v>50.526315789473685</v>
      </c>
      <c r="H23" s="131">
        <f t="shared" si="4"/>
        <v>50.526315789473685</v>
      </c>
      <c r="I23" s="132">
        <f t="shared" si="11"/>
        <v>1</v>
      </c>
      <c r="J23" s="133">
        <f t="shared" si="12"/>
        <v>15.78947368421052</v>
      </c>
      <c r="K23" s="131">
        <f t="shared" si="7"/>
        <v>75.78947368421052</v>
      </c>
      <c r="L23" s="132">
        <f t="shared" si="13"/>
        <v>1</v>
      </c>
      <c r="M23" s="133">
        <f t="shared" si="14"/>
        <v>41.05263157894737</v>
      </c>
      <c r="N23" s="131">
        <f t="shared" si="8"/>
        <v>101.05263157894737</v>
      </c>
      <c r="O23" s="132">
        <f t="shared" si="15"/>
        <v>2</v>
      </c>
      <c r="P23" s="133">
        <f t="shared" si="16"/>
        <v>6.3157894736842195</v>
      </c>
      <c r="Q23" s="131">
        <f t="shared" si="9"/>
        <v>126.31578947368422</v>
      </c>
      <c r="R23" s="132">
        <f t="shared" si="17"/>
        <v>3</v>
      </c>
      <c r="S23" s="133">
        <f t="shared" si="18"/>
        <v>22.10526315789474</v>
      </c>
      <c r="T23" s="131">
        <f t="shared" si="10"/>
        <v>202.10526315789474</v>
      </c>
      <c r="U23" s="132">
        <f t="shared" si="19"/>
        <v>4</v>
      </c>
      <c r="V23" s="133">
        <f t="shared" si="20"/>
        <v>12.631578947368439</v>
      </c>
      <c r="W23" s="131">
        <f t="shared" si="5"/>
        <v>252.63157894736844</v>
      </c>
      <c r="X23" s="132">
        <f t="shared" si="21"/>
        <v>8</v>
      </c>
      <c r="Y23" s="133">
        <f t="shared" si="22"/>
        <v>25.263157894736878</v>
      </c>
      <c r="Z23" s="131">
        <f t="shared" si="23"/>
        <v>505.2631578947369</v>
      </c>
      <c r="AA23" s="132">
        <f aca="true" t="shared" si="26" ref="AA23:AA28">INT(AC23/60)</f>
        <v>12</v>
      </c>
      <c r="AB23" s="133">
        <f aca="true" t="shared" si="27" ref="AB23:AB28">MOD(AC23,60)</f>
        <v>37.89473684210532</v>
      </c>
      <c r="AC23" s="131">
        <f t="shared" si="24"/>
        <v>757.8947368421053</v>
      </c>
      <c r="AD23" s="132">
        <f aca="true" t="shared" si="28" ref="AD23:AD28">INT(AF23/60)</f>
        <v>21</v>
      </c>
      <c r="AE23" s="133">
        <f aca="true" t="shared" si="29" ref="AE23:AE28">MOD(AF23,60)</f>
        <v>3.1578947368420813</v>
      </c>
      <c r="AF23" s="131">
        <f aca="true" t="shared" si="30" ref="AF23:AF28">$E23*AD$15/$D$15</f>
        <v>1263.157894736842</v>
      </c>
      <c r="AG23" s="132"/>
      <c r="AH23" s="133"/>
      <c r="AI23" s="98"/>
      <c r="AJ23" s="132"/>
      <c r="AK23" s="134"/>
      <c r="AL23" s="133"/>
      <c r="AM23" s="98"/>
      <c r="AN23" s="132"/>
      <c r="AO23" s="134"/>
      <c r="AP23" s="135"/>
      <c r="AQ23" s="91">
        <f t="shared" si="6"/>
        <v>10659.789473684212</v>
      </c>
    </row>
    <row r="24" spans="1:43" s="81" customFormat="1" ht="23.25">
      <c r="A24" s="68"/>
      <c r="B24" s="146">
        <v>0.9</v>
      </c>
      <c r="C24" s="82"/>
      <c r="D24" s="102">
        <f t="shared" si="0"/>
        <v>26.666666666666664</v>
      </c>
      <c r="E24" s="136">
        <f t="shared" si="25"/>
        <v>26.666666666666664</v>
      </c>
      <c r="F24" s="104">
        <f t="shared" si="2"/>
        <v>0</v>
      </c>
      <c r="G24" s="105">
        <f t="shared" si="3"/>
        <v>53.33333333333333</v>
      </c>
      <c r="H24" s="106">
        <f t="shared" si="4"/>
        <v>53.33333333333333</v>
      </c>
      <c r="I24" s="104">
        <f t="shared" si="11"/>
        <v>1</v>
      </c>
      <c r="J24" s="105">
        <f t="shared" si="12"/>
        <v>19.999999999999986</v>
      </c>
      <c r="K24" s="106">
        <f t="shared" si="7"/>
        <v>79.99999999999999</v>
      </c>
      <c r="L24" s="104">
        <f t="shared" si="13"/>
        <v>1</v>
      </c>
      <c r="M24" s="105">
        <f t="shared" si="14"/>
        <v>46.66666666666666</v>
      </c>
      <c r="N24" s="106">
        <f t="shared" si="8"/>
        <v>106.66666666666666</v>
      </c>
      <c r="O24" s="104">
        <f t="shared" si="15"/>
        <v>2</v>
      </c>
      <c r="P24" s="105">
        <f t="shared" si="16"/>
        <v>13.333333333333314</v>
      </c>
      <c r="Q24" s="106">
        <f t="shared" si="9"/>
        <v>133.33333333333331</v>
      </c>
      <c r="R24" s="104">
        <f t="shared" si="17"/>
        <v>3</v>
      </c>
      <c r="S24" s="105">
        <f t="shared" si="18"/>
        <v>33.333333333333314</v>
      </c>
      <c r="T24" s="106">
        <f t="shared" si="10"/>
        <v>213.33333333333331</v>
      </c>
      <c r="U24" s="104">
        <f t="shared" si="19"/>
        <v>4</v>
      </c>
      <c r="V24" s="105">
        <f t="shared" si="20"/>
        <v>26.66666666666663</v>
      </c>
      <c r="W24" s="106">
        <f t="shared" si="5"/>
        <v>266.66666666666663</v>
      </c>
      <c r="X24" s="104">
        <f t="shared" si="21"/>
        <v>8</v>
      </c>
      <c r="Y24" s="105">
        <f t="shared" si="22"/>
        <v>53.33333333333326</v>
      </c>
      <c r="Z24" s="106">
        <f t="shared" si="23"/>
        <v>533.3333333333333</v>
      </c>
      <c r="AA24" s="104">
        <f t="shared" si="26"/>
        <v>13</v>
      </c>
      <c r="AB24" s="105">
        <f t="shared" si="27"/>
        <v>20</v>
      </c>
      <c r="AC24" s="106">
        <f t="shared" si="24"/>
        <v>800</v>
      </c>
      <c r="AD24" s="104">
        <f t="shared" si="28"/>
        <v>22</v>
      </c>
      <c r="AE24" s="105">
        <f t="shared" si="29"/>
        <v>13.33333333333303</v>
      </c>
      <c r="AF24" s="106">
        <f t="shared" si="30"/>
        <v>1333.333333333333</v>
      </c>
      <c r="AG24" s="104">
        <f>INT(AI24/60)</f>
        <v>44</v>
      </c>
      <c r="AH24" s="105">
        <f>MOD(AI24,60)</f>
        <v>26.66666666666606</v>
      </c>
      <c r="AI24" s="107">
        <f>$E24*AG$15/$D$15</f>
        <v>2666.666666666666</v>
      </c>
      <c r="AJ24" s="104"/>
      <c r="AK24" s="108"/>
      <c r="AL24" s="105"/>
      <c r="AM24" s="107"/>
      <c r="AN24" s="104"/>
      <c r="AO24" s="108"/>
      <c r="AP24" s="109"/>
      <c r="AQ24" s="91">
        <f t="shared" si="6"/>
        <v>11252</v>
      </c>
    </row>
    <row r="25" spans="1:43" s="101" customFormat="1" ht="23.25">
      <c r="A25" s="92"/>
      <c r="B25" s="146">
        <v>0.85</v>
      </c>
      <c r="C25" s="93"/>
      <c r="D25" s="94">
        <f t="shared" si="0"/>
        <v>28.235294117647058</v>
      </c>
      <c r="E25" s="131">
        <f t="shared" si="25"/>
        <v>28.235294117647058</v>
      </c>
      <c r="F25" s="96">
        <f t="shared" si="2"/>
        <v>0</v>
      </c>
      <c r="G25" s="97">
        <f t="shared" si="3"/>
        <v>56.470588235294116</v>
      </c>
      <c r="H25" s="95">
        <f t="shared" si="4"/>
        <v>56.470588235294116</v>
      </c>
      <c r="I25" s="96">
        <f t="shared" si="11"/>
        <v>1</v>
      </c>
      <c r="J25" s="97">
        <f t="shared" si="12"/>
        <v>24.705882352941174</v>
      </c>
      <c r="K25" s="95">
        <f t="shared" si="7"/>
        <v>84.70588235294117</v>
      </c>
      <c r="L25" s="96">
        <f t="shared" si="13"/>
        <v>1</v>
      </c>
      <c r="M25" s="97">
        <f t="shared" si="14"/>
        <v>52.94117647058823</v>
      </c>
      <c r="N25" s="95">
        <f t="shared" si="8"/>
        <v>112.94117647058823</v>
      </c>
      <c r="O25" s="96">
        <f t="shared" si="15"/>
        <v>2</v>
      </c>
      <c r="P25" s="97">
        <f t="shared" si="16"/>
        <v>21.176470588235304</v>
      </c>
      <c r="Q25" s="95">
        <f t="shared" si="9"/>
        <v>141.1764705882353</v>
      </c>
      <c r="R25" s="96">
        <f t="shared" si="17"/>
        <v>3</v>
      </c>
      <c r="S25" s="97">
        <f t="shared" si="18"/>
        <v>45.882352941176464</v>
      </c>
      <c r="T25" s="95">
        <f t="shared" si="10"/>
        <v>225.88235294117646</v>
      </c>
      <c r="U25" s="96">
        <f t="shared" si="19"/>
        <v>4</v>
      </c>
      <c r="V25" s="97">
        <f t="shared" si="20"/>
        <v>42.35294117647061</v>
      </c>
      <c r="W25" s="95">
        <f t="shared" si="5"/>
        <v>282.3529411764706</v>
      </c>
      <c r="X25" s="96">
        <f t="shared" si="21"/>
        <v>9</v>
      </c>
      <c r="Y25" s="97">
        <f t="shared" si="22"/>
        <v>24.705882352941217</v>
      </c>
      <c r="Z25" s="95">
        <f t="shared" si="23"/>
        <v>564.7058823529412</v>
      </c>
      <c r="AA25" s="96">
        <f t="shared" si="26"/>
        <v>14</v>
      </c>
      <c r="AB25" s="97">
        <f t="shared" si="27"/>
        <v>7.058823529411711</v>
      </c>
      <c r="AC25" s="95">
        <f t="shared" si="24"/>
        <v>847.0588235294117</v>
      </c>
      <c r="AD25" s="96">
        <f t="shared" si="28"/>
        <v>23</v>
      </c>
      <c r="AE25" s="97">
        <f t="shared" si="29"/>
        <v>31.764705882352928</v>
      </c>
      <c r="AF25" s="95">
        <f t="shared" si="30"/>
        <v>1411.764705882353</v>
      </c>
      <c r="AG25" s="96">
        <f>INT(AI25/60)</f>
        <v>47</v>
      </c>
      <c r="AH25" s="97">
        <f>MOD(AI25,60)</f>
        <v>3.5294117647058556</v>
      </c>
      <c r="AI25" s="98">
        <f>$E25*AG$15/$D$15</f>
        <v>2823.529411764706</v>
      </c>
      <c r="AJ25" s="96">
        <f>INT(AM25/3600)</f>
        <v>1</v>
      </c>
      <c r="AK25" s="99">
        <f>INT(AM25/60)-(AJ25*60)</f>
        <v>39</v>
      </c>
      <c r="AL25" s="97">
        <f>MOD(AM25,60)</f>
        <v>17.647058823528823</v>
      </c>
      <c r="AM25" s="98">
        <f>$E25*AJ$15/$D$15</f>
        <v>5957.647058823529</v>
      </c>
      <c r="AN25" s="96"/>
      <c r="AO25" s="99"/>
      <c r="AP25" s="100"/>
      <c r="AQ25" s="91">
        <f t="shared" si="6"/>
        <v>11913.882352941177</v>
      </c>
    </row>
    <row r="26" spans="1:43" s="81" customFormat="1" ht="23.25">
      <c r="A26" s="68"/>
      <c r="B26" s="146">
        <v>0.8</v>
      </c>
      <c r="C26" s="82"/>
      <c r="D26" s="102">
        <f t="shared" si="0"/>
        <v>30</v>
      </c>
      <c r="E26" s="136">
        <f t="shared" si="25"/>
        <v>30</v>
      </c>
      <c r="F26" s="104">
        <f t="shared" si="2"/>
        <v>1</v>
      </c>
      <c r="G26" s="105">
        <f t="shared" si="3"/>
        <v>0</v>
      </c>
      <c r="H26" s="106">
        <f t="shared" si="4"/>
        <v>60</v>
      </c>
      <c r="I26" s="104">
        <f t="shared" si="11"/>
        <v>1</v>
      </c>
      <c r="J26" s="105">
        <f t="shared" si="12"/>
        <v>30</v>
      </c>
      <c r="K26" s="106">
        <f t="shared" si="7"/>
        <v>90</v>
      </c>
      <c r="L26" s="104">
        <f t="shared" si="13"/>
        <v>2</v>
      </c>
      <c r="M26" s="105">
        <f t="shared" si="14"/>
        <v>0</v>
      </c>
      <c r="N26" s="106">
        <f t="shared" si="8"/>
        <v>120</v>
      </c>
      <c r="O26" s="104">
        <f t="shared" si="15"/>
        <v>2</v>
      </c>
      <c r="P26" s="105">
        <f t="shared" si="16"/>
        <v>30</v>
      </c>
      <c r="Q26" s="106">
        <f t="shared" si="9"/>
        <v>150</v>
      </c>
      <c r="R26" s="104">
        <f t="shared" si="17"/>
        <v>4</v>
      </c>
      <c r="S26" s="105">
        <f t="shared" si="18"/>
        <v>0</v>
      </c>
      <c r="T26" s="106">
        <f t="shared" si="10"/>
        <v>240</v>
      </c>
      <c r="U26" s="104">
        <f t="shared" si="19"/>
        <v>5</v>
      </c>
      <c r="V26" s="105">
        <f t="shared" si="20"/>
        <v>0</v>
      </c>
      <c r="W26" s="106">
        <f t="shared" si="5"/>
        <v>300</v>
      </c>
      <c r="X26" s="104">
        <f t="shared" si="21"/>
        <v>10</v>
      </c>
      <c r="Y26" s="105">
        <f t="shared" si="22"/>
        <v>0</v>
      </c>
      <c r="Z26" s="106">
        <f t="shared" si="23"/>
        <v>600</v>
      </c>
      <c r="AA26" s="104">
        <f t="shared" si="26"/>
        <v>15</v>
      </c>
      <c r="AB26" s="105">
        <f t="shared" si="27"/>
        <v>0</v>
      </c>
      <c r="AC26" s="106">
        <f t="shared" si="24"/>
        <v>900</v>
      </c>
      <c r="AD26" s="104">
        <f t="shared" si="28"/>
        <v>25</v>
      </c>
      <c r="AE26" s="105">
        <f t="shared" si="29"/>
        <v>0</v>
      </c>
      <c r="AF26" s="106">
        <f t="shared" si="30"/>
        <v>1500</v>
      </c>
      <c r="AG26" s="104">
        <f>INT(AI26/60)</f>
        <v>50</v>
      </c>
      <c r="AH26" s="105">
        <f>MOD(AI26,60)</f>
        <v>0</v>
      </c>
      <c r="AI26" s="107">
        <f>$E26*AG$15/$D$15</f>
        <v>3000</v>
      </c>
      <c r="AJ26" s="104">
        <f>INT(AM26/3600)</f>
        <v>1</v>
      </c>
      <c r="AK26" s="108">
        <f>INT(AM26/60)-(AJ26*60)</f>
        <v>45</v>
      </c>
      <c r="AL26" s="105">
        <f>MOD(AM26,60)</f>
        <v>30</v>
      </c>
      <c r="AM26" s="107">
        <f>$E26*AJ$15/$D$15</f>
        <v>6330</v>
      </c>
      <c r="AN26" s="104">
        <f>INT(AQ26/3600)</f>
        <v>3</v>
      </c>
      <c r="AO26" s="108">
        <f>INT(AQ26/60)-(AN26*60)</f>
        <v>30</v>
      </c>
      <c r="AP26" s="109">
        <f>MOD(AQ26,60)</f>
        <v>58.5</v>
      </c>
      <c r="AQ26" s="91">
        <f t="shared" si="6"/>
        <v>12658.5</v>
      </c>
    </row>
    <row r="27" spans="1:43" s="101" customFormat="1" ht="23.25">
      <c r="A27" s="92"/>
      <c r="B27" s="146">
        <v>0.75</v>
      </c>
      <c r="C27" s="93"/>
      <c r="D27" s="94">
        <f t="shared" si="0"/>
        <v>32</v>
      </c>
      <c r="E27" s="131">
        <f t="shared" si="25"/>
        <v>32</v>
      </c>
      <c r="F27" s="96">
        <f t="shared" si="2"/>
        <v>1</v>
      </c>
      <c r="G27" s="97">
        <f t="shared" si="3"/>
        <v>4</v>
      </c>
      <c r="H27" s="95">
        <f t="shared" si="4"/>
        <v>64</v>
      </c>
      <c r="I27" s="96">
        <f t="shared" si="11"/>
        <v>1</v>
      </c>
      <c r="J27" s="97">
        <f t="shared" si="12"/>
        <v>36</v>
      </c>
      <c r="K27" s="95">
        <f t="shared" si="7"/>
        <v>96</v>
      </c>
      <c r="L27" s="96">
        <f t="shared" si="13"/>
        <v>2</v>
      </c>
      <c r="M27" s="97">
        <f t="shared" si="14"/>
        <v>8</v>
      </c>
      <c r="N27" s="95">
        <f t="shared" si="8"/>
        <v>128</v>
      </c>
      <c r="O27" s="96">
        <f t="shared" si="15"/>
        <v>2</v>
      </c>
      <c r="P27" s="97">
        <f t="shared" si="16"/>
        <v>40</v>
      </c>
      <c r="Q27" s="95">
        <f t="shared" si="9"/>
        <v>160</v>
      </c>
      <c r="R27" s="96">
        <f t="shared" si="17"/>
        <v>4</v>
      </c>
      <c r="S27" s="97">
        <f t="shared" si="18"/>
        <v>16</v>
      </c>
      <c r="T27" s="95">
        <f t="shared" si="10"/>
        <v>256</v>
      </c>
      <c r="U27" s="96">
        <f t="shared" si="19"/>
        <v>5</v>
      </c>
      <c r="V27" s="97">
        <f t="shared" si="20"/>
        <v>20</v>
      </c>
      <c r="W27" s="95">
        <f t="shared" si="5"/>
        <v>320</v>
      </c>
      <c r="X27" s="96">
        <f t="shared" si="21"/>
        <v>10</v>
      </c>
      <c r="Y27" s="97">
        <f t="shared" si="22"/>
        <v>40</v>
      </c>
      <c r="Z27" s="95">
        <f t="shared" si="23"/>
        <v>640</v>
      </c>
      <c r="AA27" s="96">
        <f t="shared" si="26"/>
        <v>16</v>
      </c>
      <c r="AB27" s="97">
        <f t="shared" si="27"/>
        <v>0</v>
      </c>
      <c r="AC27" s="95">
        <f t="shared" si="24"/>
        <v>960</v>
      </c>
      <c r="AD27" s="96">
        <f t="shared" si="28"/>
        <v>26</v>
      </c>
      <c r="AE27" s="97">
        <f t="shared" si="29"/>
        <v>40</v>
      </c>
      <c r="AF27" s="95">
        <f t="shared" si="30"/>
        <v>1600</v>
      </c>
      <c r="AG27" s="96">
        <f>INT(AI27/60)</f>
        <v>53</v>
      </c>
      <c r="AH27" s="97">
        <f>MOD(AI27,60)</f>
        <v>20</v>
      </c>
      <c r="AI27" s="98">
        <f>$E27*AG$15/$D$15</f>
        <v>3200</v>
      </c>
      <c r="AJ27" s="96">
        <f>INT(AM27/3600)</f>
        <v>1</v>
      </c>
      <c r="AK27" s="99">
        <f>INT(AM27/60)-(AJ27*60)</f>
        <v>52</v>
      </c>
      <c r="AL27" s="97">
        <f>MOD(AM27,60)</f>
        <v>32</v>
      </c>
      <c r="AM27" s="98">
        <f>$E27*AJ$15/$D$15</f>
        <v>6752</v>
      </c>
      <c r="AN27" s="96">
        <f>INT(AQ27/3600)</f>
        <v>3</v>
      </c>
      <c r="AO27" s="99">
        <f>INT(AQ27/60)-(AN27*60)</f>
        <v>45</v>
      </c>
      <c r="AP27" s="100">
        <f>MOD(AQ27,60)</f>
        <v>2.399999999999636</v>
      </c>
      <c r="AQ27" s="91">
        <f t="shared" si="6"/>
        <v>13502.4</v>
      </c>
    </row>
    <row r="28" spans="1:43" s="81" customFormat="1" ht="24" thickBot="1">
      <c r="A28" s="68"/>
      <c r="B28" s="149">
        <v>0.7</v>
      </c>
      <c r="C28" s="137"/>
      <c r="D28" s="138">
        <f t="shared" si="0"/>
        <v>34.285714285714285</v>
      </c>
      <c r="E28" s="139">
        <f t="shared" si="25"/>
        <v>34.285714285714285</v>
      </c>
      <c r="F28" s="140">
        <f t="shared" si="2"/>
        <v>1</v>
      </c>
      <c r="G28" s="141">
        <f t="shared" si="3"/>
        <v>8.57142857142857</v>
      </c>
      <c r="H28" s="142">
        <f t="shared" si="4"/>
        <v>68.57142857142857</v>
      </c>
      <c r="I28" s="140">
        <f t="shared" si="11"/>
        <v>1</v>
      </c>
      <c r="J28" s="141">
        <f t="shared" si="12"/>
        <v>42.85714285714286</v>
      </c>
      <c r="K28" s="142">
        <f t="shared" si="7"/>
        <v>102.85714285714286</v>
      </c>
      <c r="L28" s="140">
        <f t="shared" si="13"/>
        <v>2</v>
      </c>
      <c r="M28" s="141">
        <f t="shared" si="14"/>
        <v>17.14285714285714</v>
      </c>
      <c r="N28" s="142">
        <f t="shared" si="8"/>
        <v>137.14285714285714</v>
      </c>
      <c r="O28" s="140">
        <f t="shared" si="15"/>
        <v>2</v>
      </c>
      <c r="P28" s="141">
        <f t="shared" si="16"/>
        <v>51.428571428571416</v>
      </c>
      <c r="Q28" s="142">
        <f t="shared" si="9"/>
        <v>171.42857142857142</v>
      </c>
      <c r="R28" s="140">
        <f t="shared" si="17"/>
        <v>4</v>
      </c>
      <c r="S28" s="141">
        <f t="shared" si="18"/>
        <v>34.28571428571428</v>
      </c>
      <c r="T28" s="142">
        <f t="shared" si="10"/>
        <v>274.2857142857143</v>
      </c>
      <c r="U28" s="140">
        <f t="shared" si="19"/>
        <v>5</v>
      </c>
      <c r="V28" s="141">
        <f t="shared" si="20"/>
        <v>42.85714285714283</v>
      </c>
      <c r="W28" s="142">
        <f t="shared" si="5"/>
        <v>342.85714285714283</v>
      </c>
      <c r="X28" s="140">
        <f t="shared" si="21"/>
        <v>11</v>
      </c>
      <c r="Y28" s="141">
        <f t="shared" si="22"/>
        <v>25.714285714285666</v>
      </c>
      <c r="Z28" s="142">
        <f t="shared" si="23"/>
        <v>685.7142857142857</v>
      </c>
      <c r="AA28" s="140">
        <f t="shared" si="26"/>
        <v>17</v>
      </c>
      <c r="AB28" s="141">
        <f t="shared" si="27"/>
        <v>8.571428571428442</v>
      </c>
      <c r="AC28" s="142">
        <f t="shared" si="24"/>
        <v>1028.5714285714284</v>
      </c>
      <c r="AD28" s="140">
        <f t="shared" si="28"/>
        <v>28</v>
      </c>
      <c r="AE28" s="141">
        <f t="shared" si="29"/>
        <v>34.28571428571422</v>
      </c>
      <c r="AF28" s="142">
        <f t="shared" si="30"/>
        <v>1714.2857142857142</v>
      </c>
      <c r="AG28" s="140">
        <f>INT(AI28/60)</f>
        <v>57</v>
      </c>
      <c r="AH28" s="141">
        <f>MOD(AI28,60)</f>
        <v>8.571428571428442</v>
      </c>
      <c r="AI28" s="139">
        <f>$E28*AG$15/$D$15</f>
        <v>3428.5714285714284</v>
      </c>
      <c r="AJ28" s="140">
        <f>INT(AM28/3600)</f>
        <v>2</v>
      </c>
      <c r="AK28" s="143">
        <f>INT(AM28/60)-(AJ28*60)</f>
        <v>0</v>
      </c>
      <c r="AL28" s="141">
        <f>MOD(AM28,60)</f>
        <v>34.285714285713766</v>
      </c>
      <c r="AM28" s="139">
        <f>$E28*AJ$15/$D$15</f>
        <v>7234.285714285714</v>
      </c>
      <c r="AN28" s="140">
        <f>INT(AQ28/3600)</f>
        <v>4</v>
      </c>
      <c r="AO28" s="143">
        <f>INT(AQ28/60)-(AN28*60)</f>
        <v>1</v>
      </c>
      <c r="AP28" s="144">
        <f>MOD(AQ28,60)</f>
        <v>6.857142857143117</v>
      </c>
      <c r="AQ28" s="91">
        <f t="shared" si="6"/>
        <v>14466.857142857143</v>
      </c>
    </row>
    <row r="29" ht="19.5" thickTop="1">
      <c r="AQ29" s="145"/>
    </row>
  </sheetData>
  <sheetProtection sheet="1" objects="1" scenarios="1"/>
  <mergeCells count="23">
    <mergeCell ref="AD15:AE15"/>
    <mergeCell ref="AG15:AH15"/>
    <mergeCell ref="AJ15:AL15"/>
    <mergeCell ref="AN15:AP15"/>
    <mergeCell ref="B14:B15"/>
    <mergeCell ref="D14:AP14"/>
    <mergeCell ref="F15:G15"/>
    <mergeCell ref="I15:J15"/>
    <mergeCell ref="L15:M15"/>
    <mergeCell ref="O15:P15"/>
    <mergeCell ref="R15:S15"/>
    <mergeCell ref="U15:V15"/>
    <mergeCell ref="X15:Y15"/>
    <mergeCell ref="AA15:AB15"/>
    <mergeCell ref="AJ1:AL1"/>
    <mergeCell ref="AN1:AP1"/>
    <mergeCell ref="F12:G12"/>
    <mergeCell ref="I12:J12"/>
    <mergeCell ref="L12:M12"/>
    <mergeCell ref="B1:J1"/>
    <mergeCell ref="M1:X1"/>
    <mergeCell ref="AB1:AD1"/>
    <mergeCell ref="AG1:AH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Boomscud</cp:lastModifiedBy>
  <dcterms:created xsi:type="dcterms:W3CDTF">2007-06-05T12:48:34Z</dcterms:created>
  <dcterms:modified xsi:type="dcterms:W3CDTF">2007-06-05T12:51:35Z</dcterms:modified>
  <cp:category/>
  <cp:version/>
  <cp:contentType/>
  <cp:contentStatus/>
</cp:coreProperties>
</file>